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<sst xmlns="http://schemas.openxmlformats.org/spreadsheetml/2006/main" count="309" uniqueCount="138">
  <si>
    <t>ВВЕДЕНИЕ</t>
  </si>
  <si>
    <t>1. Условия расчета</t>
  </si>
  <si>
    <t>ИСХОДНЫЕ ДАННЫЕ ДЛЯ РАСЧЕТА</t>
  </si>
  <si>
    <t>2. Стоимость материалов (1 кг) с доставкой.</t>
  </si>
  <si>
    <t>2.1. Доставка цемента</t>
  </si>
  <si>
    <t>/</t>
  </si>
  <si>
    <t>=</t>
  </si>
  <si>
    <t>руб.</t>
  </si>
  <si>
    <t>2.2. Стоимость цемента</t>
  </si>
  <si>
    <t>ИТОГО:  стоимость 1 кг цемента с доставкой</t>
  </si>
  <si>
    <t>+</t>
  </si>
  <si>
    <t>ИТОГО:  стоимость 1 кг песка с доставкой</t>
  </si>
  <si>
    <t>ИТОГО:  стоимость 1 кг отсева с доставкой</t>
  </si>
  <si>
    <t>№</t>
  </si>
  <si>
    <t>Материалы</t>
  </si>
  <si>
    <t>Расход, кг</t>
  </si>
  <si>
    <t>Сумма, руб.</t>
  </si>
  <si>
    <t>Цемент</t>
  </si>
  <si>
    <t>Песок</t>
  </si>
  <si>
    <t>Отсев</t>
  </si>
  <si>
    <t>Вода</t>
  </si>
  <si>
    <t>ИТОГО</t>
  </si>
  <si>
    <t>Цена, руб</t>
  </si>
  <si>
    <t>3. Стоимость потребляемой электроэнергии.</t>
  </si>
  <si>
    <t>3.1. Мощность:</t>
  </si>
  <si>
    <t>смеситель</t>
  </si>
  <si>
    <t>вибратор бункера</t>
  </si>
  <si>
    <t>х</t>
  </si>
  <si>
    <t>час</t>
  </si>
  <si>
    <t>кВт час</t>
  </si>
  <si>
    <t>ИТОГО:  затраты на электроэнергию в смену</t>
  </si>
  <si>
    <t xml:space="preserve">ИТОГО </t>
  </si>
  <si>
    <t>4. Затраты, связанные с эксплуатацией основного оборудования.</t>
  </si>
  <si>
    <t>в месяц</t>
  </si>
  <si>
    <t>5.2. Горячее и холодное водоснабжение</t>
  </si>
  <si>
    <t>Ежемесячно</t>
  </si>
  <si>
    <t>ИТОГО затраты по разделу 5</t>
  </si>
  <si>
    <t>в смену</t>
  </si>
  <si>
    <t>6. Затраты, связанные с эксплуатацией вспомогательного оборудования.</t>
  </si>
  <si>
    <t>6.1.Автопогрузчик</t>
  </si>
  <si>
    <t>ИТОГО затраты по разделу 6</t>
  </si>
  <si>
    <t>7. Косвенные затраты.</t>
  </si>
  <si>
    <t>7.1.  Спецодежда</t>
  </si>
  <si>
    <t>костюм х/б</t>
  </si>
  <si>
    <t>куртка ватная</t>
  </si>
  <si>
    <t>валенки</t>
  </si>
  <si>
    <t>руквицы</t>
  </si>
  <si>
    <t>Затраты в месяц</t>
  </si>
  <si>
    <t>7.2. Инструмент</t>
  </si>
  <si>
    <t>лопата</t>
  </si>
  <si>
    <t>черенки</t>
  </si>
  <si>
    <t>ведро</t>
  </si>
  <si>
    <t>7.3.Телефон</t>
  </si>
  <si>
    <t>Абонентская плата</t>
  </si>
  <si>
    <t>Оплата за межгород</t>
  </si>
  <si>
    <t>7.4. Техника безопасности</t>
  </si>
  <si>
    <t>респираторы</t>
  </si>
  <si>
    <t>аттестация ТБ</t>
  </si>
  <si>
    <t>7.5. Канцтовары</t>
  </si>
  <si>
    <t>7.6. Затраты на сбыт</t>
  </si>
  <si>
    <t>ИТОГО затраты по разделу 7.</t>
  </si>
  <si>
    <t>8. Зарплата обслуживающего персонала</t>
  </si>
  <si>
    <t>Должность</t>
  </si>
  <si>
    <t>Начальник участка</t>
  </si>
  <si>
    <t>Вспомогательные рабочие</t>
  </si>
  <si>
    <t>Количество</t>
  </si>
  <si>
    <t>Сумма, руб</t>
  </si>
  <si>
    <t>Зарплата, руб</t>
  </si>
  <si>
    <t>ИТОГО затраты по разделу 8.</t>
  </si>
  <si>
    <t>Оборудование</t>
  </si>
  <si>
    <t>Цена за ед, руб</t>
  </si>
  <si>
    <t>Основное оборудование приобретаемое в Стротехнике</t>
  </si>
  <si>
    <t>Доставка, пусконаладка</t>
  </si>
  <si>
    <t>Оборудование не включенное в расчет</t>
  </si>
  <si>
    <t>Автопогрузчик</t>
  </si>
  <si>
    <t>Статьи затрат</t>
  </si>
  <si>
    <t>Электроэнергия</t>
  </si>
  <si>
    <t>Эксплуатация основного оборудования</t>
  </si>
  <si>
    <t>Эксплуатация производственного помещения</t>
  </si>
  <si>
    <t>Эксплуатация вспомогательного оборудования</t>
  </si>
  <si>
    <t>Косвенные затраты</t>
  </si>
  <si>
    <t>Заработная плата</t>
  </si>
  <si>
    <t>Итого</t>
  </si>
  <si>
    <t>Руб.</t>
  </si>
  <si>
    <t>Кол-во в месяц</t>
  </si>
  <si>
    <t>Объем реализации, в месяц</t>
  </si>
  <si>
    <t>Издержки (п 14. разел 12)</t>
  </si>
  <si>
    <t>Налог с оборота 6%</t>
  </si>
  <si>
    <t>Чистая прибыль</t>
  </si>
  <si>
    <t>Окупаемость составит:</t>
  </si>
  <si>
    <t>месяцев</t>
  </si>
  <si>
    <t>12*25</t>
  </si>
  <si>
    <t>Затраты на холодное и горячее водоснабжение воды для мытья оборудования и персонала ориентировочно составляют 2000 руб. в месяц.</t>
  </si>
  <si>
    <t xml:space="preserve">2.3. Доставка песка </t>
  </si>
  <si>
    <t xml:space="preserve">2.4. Стоимость песка </t>
  </si>
  <si>
    <t>2.5. Доставка щебня</t>
  </si>
  <si>
    <t>2.6. Стоимость щебня</t>
  </si>
  <si>
    <t>Стоимость материалов на один кубометр бетона марки М100</t>
  </si>
  <si>
    <t>Щебень</t>
  </si>
  <si>
    <t>скип</t>
  </si>
  <si>
    <t>компрессор</t>
  </si>
  <si>
    <t>Суточная норма выпуска 176 кубометров бетона М100                                                          * смотри п. 12</t>
  </si>
  <si>
    <t>на один кубометр бетона</t>
  </si>
  <si>
    <t>шнек</t>
  </si>
  <si>
    <t>5. Затраты на эксплуатацию производственной площадки</t>
  </si>
  <si>
    <t>5.1. Аренда</t>
  </si>
  <si>
    <t>Затраты на аренду производственной площадки 250 кв. м. составляют 25000 руб. в месяц (в среднем по году).</t>
  </si>
  <si>
    <t>5.3. Освещение</t>
  </si>
  <si>
    <t>Освещение включает в себя 6 ламп мощностью 0,4 кВт. Сменные затраты на освещение составляют:</t>
  </si>
  <si>
    <t>Контролер-технолог</t>
  </si>
  <si>
    <t xml:space="preserve">Оператор </t>
  </si>
  <si>
    <t>Водитель погрузчика</t>
  </si>
  <si>
    <t>По опыту эксплуатации за прошлый период на замену масла, фильтров, подшипников и т.п. ориентировочно требуется 75000 руб. в год.</t>
  </si>
  <si>
    <t>Подготовка фундамента</t>
  </si>
  <si>
    <t>Будка оператор</t>
  </si>
  <si>
    <t>В Златоусте на 01.01.2014. цена одного кубического метра бетона марки М100 без учета стоимости доставки миксером</t>
  </si>
  <si>
    <t>1 рейс «цементовоза» из Катав-Ивановска (общий  пробег 320 км) стоит 11 100 руб., количество привезенного цемента 30 тн.
Стоимость доставки 1 кг цемента составит:</t>
  </si>
  <si>
    <t xml:space="preserve">Для приготовления смеси, в качестве связующего, используется цемент марки М-400Д20 стоимостью 3450 руб./тн. Стоимость 1кг цемента составит: </t>
  </si>
  <si>
    <t>1 рейс МАЗа из Миасса (общий пробег 90 км) стоит 6000 руб., количество привезенного песка 30000 кг (18,75м3). 
Стоимость доставки 1 кг песка составит:</t>
  </si>
  <si>
    <t xml:space="preserve">Для приготовления смеси, в качестве инертного, используется песок  стоимостью 480 руб./м3. Учитывая, что масса 1 м3 составляет 1 600кг,  стоимость 1 кг песка составит: </t>
  </si>
  <si>
    <t>1 рейс МАЗа из пос. Хребет (общий пробег 40 км) стоит 2800,00 руб., количество привезенного щебня 21600 кг (16м3).
Стоимость доставки 1 кг составит:</t>
  </si>
  <si>
    <t>Тариф 4,29 р. За кВт час</t>
  </si>
  <si>
    <t>Затраты на эксплуатацию автопогрузчика  составляет 380 руб./час. При средней загрузке 6 часов в смену за месяц.</t>
  </si>
  <si>
    <t>Для приготовления смеси, в качестве инертного, используется щебень стоимостью 420 руб./м3. Учитывая, что масса 1 м3 щебня составляет  1 350 кг, стоимость 1 кг отсева составит:</t>
  </si>
  <si>
    <t>дозатор заполнителя</t>
  </si>
  <si>
    <t xml:space="preserve">УПРОЩЕННОЕ ЭКОНОМИЧЕСКОЕ ОБОСНОВАНИЕ
организации производства товарного бетона на базе бетонного завода                                                       «Рифей-Бетон 60»
</t>
  </si>
  <si>
    <t xml:space="preserve">В данном проекте рассматривается организация производства товарного бетона в экспериментальном цехе на базе бетонного завода «Рифей-Бетон 60» завода «Стройтехника» в городе Златоусте. </t>
  </si>
  <si>
    <t xml:space="preserve">       При расчете за базовую технологию принята существующая  на заводе «Стройтехника» технология изготовления бетона В качестве вяжущего применяется цемент марки М-400Д20, заполнителя - песок 2,5 мкр, щебень фракции 10..20.
Основное оборудование – бетонный завод «Рифей–Бетон 60», установленный на окрытой площадке. 
        Исходные материалы для изделий  доставляются автотранспортом. Готовая продукция складируется на открытой площадке без навеса. Загрузка инертных в бункера производится фронтальным погрузчиком (стоимость погрузчика в расчете не учтена)
        Расчетный месячный фонд рабочего времени при односменной работе принят 23 смены. Цены, принятые в расчетах, действуют по состоянию на 01.03.2015 г. в г. Златоусте и прилегающих регионах.
        Расчеты выполнены по фактическим затратам за период с июня по ноябрь 2014 год. Налогооблажение по упрощенной схеме с налогами на оборот в размере 6%.</t>
  </si>
  <si>
    <t>10. Программа выпуска</t>
  </si>
  <si>
    <t>Выпускаемая продукция: товарный бетон марки М100. Программа выпуска рассчитана при условии максимальной производительности при работе в одну смену, с учетом коэффициента сменности и загрузки оборудования равными 0,7. 
Таким образом, за одну смену изготавливается:
235 кубических метров бетона
За один месяц изготавливается:
5405 кубических метров бетона</t>
  </si>
  <si>
    <t>9. Капитальные вложения при использовании завода «Рифей-Бетон 60»</t>
  </si>
  <si>
    <t>Бетонный завод "Рифей-Бетон 60"</t>
  </si>
  <si>
    <t>Силос цемента СЦ 60 П</t>
  </si>
  <si>
    <t>11. Калькуляция себестоимости на один стеновой пустотелый камень</t>
  </si>
  <si>
    <t>Раздел 9</t>
  </si>
  <si>
    <t>12. Расчет окупаемости</t>
  </si>
  <si>
    <t>Раздел 12</t>
  </si>
  <si>
    <t>Отчисления на з/п 20% (пенс)+13%(подох)+1,3%(травм)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</si>
</sst>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_р_.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.5"/>
      <name val="Arial"/>
      <family val="2"/>
    </font>
    <font>
      <i/>
      <sz val="8"/>
      <name val="Arial Cyr"/>
      <family val="0"/>
    </font>
    <font>
      <sz val="8"/>
      <name val="Arial"/>
      <family val="2"/>
    </font>
    <font>
      <i/>
      <sz val="8.5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185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18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8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84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85" fontId="3" fillId="0" borderId="11" xfId="0" applyNumberFormat="1" applyFont="1" applyBorder="1" applyAlignment="1">
      <alignment horizontal="center"/>
    </xf>
    <xf numFmtId="185" fontId="3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85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18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6"/>
  <sheetViews>
    <sheetView tabSelected="1" zoomScale="150" zoomScaleNormal="150" zoomScalePageLayoutView="0" workbookViewId="0" topLeftCell="A1">
      <selection activeCell="K57" sqref="K57"/>
    </sheetView>
  </sheetViews>
  <sheetFormatPr defaultColWidth="9.00390625" defaultRowHeight="12.75"/>
  <cols>
    <col min="1" max="18" width="5.375" style="1" customWidth="1"/>
    <col min="19" max="16384" width="9.125" style="1" customWidth="1"/>
  </cols>
  <sheetData>
    <row r="1" spans="1:18" ht="62.25" customHeight="1">
      <c r="A1" s="52" t="s">
        <v>125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1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4" spans="1:18" ht="22.5" customHeight="1">
      <c r="A4" s="30" t="s">
        <v>126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6" spans="1:18" ht="11.2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13.25" customHeight="1">
      <c r="A7" s="30" t="s">
        <v>127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9" spans="1:18" ht="11.25">
      <c r="A9" s="20" t="s">
        <v>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1" spans="1:18" ht="11.25">
      <c r="A11" s="20" t="s">
        <v>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1.25">
      <c r="A12" s="45" t="s">
        <v>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23.25" customHeight="1">
      <c r="A13" s="30" t="s">
        <v>116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6" ht="11.25">
      <c r="A14" s="1">
        <v>11100</v>
      </c>
      <c r="B14" s="1" t="s">
        <v>5</v>
      </c>
      <c r="C14" s="1">
        <v>30000</v>
      </c>
      <c r="D14" s="1" t="s">
        <v>6</v>
      </c>
      <c r="E14" s="1">
        <f>A14/C14</f>
        <v>0.37</v>
      </c>
      <c r="F14" s="1" t="s">
        <v>7</v>
      </c>
    </row>
    <row r="15" spans="1:18" ht="11.25">
      <c r="A15" s="45" t="s">
        <v>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25.5" customHeight="1">
      <c r="A16" s="30" t="s">
        <v>117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6" ht="11.25">
      <c r="A17" s="1">
        <v>3450</v>
      </c>
      <c r="B17" s="1" t="s">
        <v>5</v>
      </c>
      <c r="C17" s="1">
        <v>1000</v>
      </c>
      <c r="D17" s="1" t="s">
        <v>6</v>
      </c>
      <c r="E17" s="1">
        <f>A17/C17</f>
        <v>3.45</v>
      </c>
      <c r="F17" s="1" t="s">
        <v>7</v>
      </c>
    </row>
    <row r="18" spans="1:18" ht="11.25">
      <c r="A18" s="31" t="s">
        <v>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6" ht="11.25">
      <c r="A19" s="1">
        <f>E14</f>
        <v>0.37</v>
      </c>
      <c r="B19" s="1" t="s">
        <v>10</v>
      </c>
      <c r="C19" s="1">
        <f>E17</f>
        <v>3.45</v>
      </c>
      <c r="D19" s="1" t="s">
        <v>6</v>
      </c>
      <c r="E19" s="1">
        <f>A19+C19</f>
        <v>3.8200000000000003</v>
      </c>
      <c r="F19" s="1" t="s">
        <v>7</v>
      </c>
    </row>
    <row r="20" spans="1:18" ht="11.25">
      <c r="A20" s="45" t="s">
        <v>93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23.25" customHeight="1">
      <c r="A21" s="30" t="s">
        <v>118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6" ht="11.25">
      <c r="A22" s="1">
        <v>6000</v>
      </c>
      <c r="B22" s="1" t="s">
        <v>5</v>
      </c>
      <c r="C22" s="1">
        <v>30000</v>
      </c>
      <c r="D22" s="1" t="s">
        <v>6</v>
      </c>
      <c r="E22" s="1">
        <f>A22/C22</f>
        <v>0.2</v>
      </c>
      <c r="F22" s="1" t="s">
        <v>7</v>
      </c>
    </row>
    <row r="23" spans="1:18" ht="11.25">
      <c r="A23" s="45" t="s">
        <v>94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23.25" customHeight="1">
      <c r="A24" s="30" t="s">
        <v>119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6" ht="11.25">
      <c r="A25" s="1">
        <v>480</v>
      </c>
      <c r="B25" s="1" t="s">
        <v>5</v>
      </c>
      <c r="C25" s="1">
        <v>1600</v>
      </c>
      <c r="D25" s="1" t="s">
        <v>6</v>
      </c>
      <c r="E25" s="1">
        <f>A25/C25</f>
        <v>0.3</v>
      </c>
      <c r="F25" s="1" t="s">
        <v>7</v>
      </c>
    </row>
    <row r="26" spans="1:18" ht="11.25">
      <c r="A26" s="31" t="s">
        <v>11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6" ht="11.25">
      <c r="A27" s="1">
        <f>E22</f>
        <v>0.2</v>
      </c>
      <c r="B27" s="1" t="s">
        <v>10</v>
      </c>
      <c r="C27" s="1">
        <f>E25</f>
        <v>0.3</v>
      </c>
      <c r="D27" s="1" t="s">
        <v>6</v>
      </c>
      <c r="E27" s="1">
        <f>A27+C27</f>
        <v>0.5</v>
      </c>
      <c r="F27" s="1" t="s">
        <v>7</v>
      </c>
    </row>
    <row r="28" spans="1:18" ht="11.25">
      <c r="A28" s="45" t="s">
        <v>95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ht="22.5" customHeight="1">
      <c r="A29" s="30" t="s">
        <v>120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6" ht="11.25">
      <c r="A30" s="1">
        <v>2800</v>
      </c>
      <c r="B30" s="1" t="s">
        <v>5</v>
      </c>
      <c r="C30" s="1">
        <v>21600</v>
      </c>
      <c r="D30" s="1" t="s">
        <v>6</v>
      </c>
      <c r="E30" s="1">
        <f>A30/C30</f>
        <v>0.12962962962962962</v>
      </c>
      <c r="F30" s="1" t="s">
        <v>7</v>
      </c>
    </row>
    <row r="31" spans="1:18" ht="11.25">
      <c r="A31" s="45" t="s">
        <v>96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24" customHeight="1">
      <c r="A32" s="30" t="s">
        <v>123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6" ht="11.25">
      <c r="A33" s="1">
        <v>420</v>
      </c>
      <c r="B33" s="1" t="s">
        <v>5</v>
      </c>
      <c r="C33" s="1">
        <v>1350</v>
      </c>
      <c r="D33" s="1" t="s">
        <v>6</v>
      </c>
      <c r="E33" s="1">
        <f>A33/C33</f>
        <v>0.3111111111111111</v>
      </c>
      <c r="F33" s="1" t="s">
        <v>7</v>
      </c>
    </row>
    <row r="34" spans="1:18" ht="11.25">
      <c r="A34" s="31" t="s">
        <v>12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6" ht="11.25">
      <c r="A35" s="1">
        <f>E30</f>
        <v>0.12962962962962962</v>
      </c>
      <c r="B35" s="1" t="s">
        <v>10</v>
      </c>
      <c r="C35" s="1">
        <f>E33</f>
        <v>0.3111111111111111</v>
      </c>
      <c r="D35" s="1" t="s">
        <v>6</v>
      </c>
      <c r="E35" s="1">
        <f>A35+C35</f>
        <v>0.44074074074074077</v>
      </c>
      <c r="F35" s="1" t="s">
        <v>7</v>
      </c>
    </row>
    <row r="37" spans="2:13" ht="11.25">
      <c r="B37" s="18" t="s">
        <v>97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1.25" customHeight="1">
      <c r="B38" s="2" t="s">
        <v>13</v>
      </c>
      <c r="C38" s="48" t="s">
        <v>14</v>
      </c>
      <c r="D38" s="48"/>
      <c r="E38" s="48"/>
      <c r="F38" s="48"/>
      <c r="G38" s="48"/>
      <c r="H38" s="48" t="s">
        <v>15</v>
      </c>
      <c r="I38" s="48"/>
      <c r="J38" s="48" t="s">
        <v>22</v>
      </c>
      <c r="K38" s="48"/>
      <c r="L38" s="48" t="s">
        <v>16</v>
      </c>
      <c r="M38" s="48"/>
    </row>
    <row r="39" spans="2:13" ht="11.25" customHeight="1">
      <c r="B39" s="2">
        <v>1</v>
      </c>
      <c r="C39" s="50" t="s">
        <v>17</v>
      </c>
      <c r="D39" s="50"/>
      <c r="E39" s="50"/>
      <c r="F39" s="50"/>
      <c r="G39" s="50"/>
      <c r="H39" s="51">
        <v>250</v>
      </c>
      <c r="I39" s="51"/>
      <c r="J39" s="49">
        <f>E19</f>
        <v>3.8200000000000003</v>
      </c>
      <c r="K39" s="49"/>
      <c r="L39" s="49">
        <f>H39*J39</f>
        <v>955.0000000000001</v>
      </c>
      <c r="M39" s="49"/>
    </row>
    <row r="40" spans="2:13" ht="11.25" customHeight="1">
      <c r="B40" s="2">
        <v>2</v>
      </c>
      <c r="C40" s="50" t="s">
        <v>18</v>
      </c>
      <c r="D40" s="50"/>
      <c r="E40" s="50"/>
      <c r="F40" s="50"/>
      <c r="G40" s="50"/>
      <c r="H40" s="51">
        <v>795</v>
      </c>
      <c r="I40" s="51"/>
      <c r="J40" s="49">
        <f>E27</f>
        <v>0.5</v>
      </c>
      <c r="K40" s="49"/>
      <c r="L40" s="49">
        <f>H40*J40</f>
        <v>397.5</v>
      </c>
      <c r="M40" s="49"/>
    </row>
    <row r="41" spans="2:13" ht="11.25" customHeight="1">
      <c r="B41" s="2">
        <v>3</v>
      </c>
      <c r="C41" s="50" t="s">
        <v>98</v>
      </c>
      <c r="D41" s="50"/>
      <c r="E41" s="50"/>
      <c r="F41" s="50"/>
      <c r="G41" s="50"/>
      <c r="H41" s="51">
        <v>1120</v>
      </c>
      <c r="I41" s="51"/>
      <c r="J41" s="49">
        <f>E35</f>
        <v>0.44074074074074077</v>
      </c>
      <c r="K41" s="49"/>
      <c r="L41" s="49">
        <f>H41*J41</f>
        <v>493.6296296296297</v>
      </c>
      <c r="M41" s="49"/>
    </row>
    <row r="42" spans="2:13" ht="11.25" customHeight="1">
      <c r="B42" s="2">
        <v>4</v>
      </c>
      <c r="C42" s="50" t="s">
        <v>20</v>
      </c>
      <c r="D42" s="50"/>
      <c r="E42" s="50"/>
      <c r="F42" s="50"/>
      <c r="G42" s="50"/>
      <c r="H42" s="51">
        <v>190</v>
      </c>
      <c r="I42" s="51"/>
      <c r="J42" s="49">
        <v>0.05</v>
      </c>
      <c r="K42" s="49"/>
      <c r="L42" s="49">
        <f>H42*J42</f>
        <v>9.5</v>
      </c>
      <c r="M42" s="49"/>
    </row>
    <row r="43" spans="2:13" ht="11.25">
      <c r="B43" s="21" t="s">
        <v>21</v>
      </c>
      <c r="C43" s="22"/>
      <c r="D43" s="22"/>
      <c r="E43" s="22"/>
      <c r="F43" s="22"/>
      <c r="G43" s="22"/>
      <c r="H43" s="22"/>
      <c r="I43" s="22"/>
      <c r="J43" s="22"/>
      <c r="K43" s="23"/>
      <c r="L43" s="24">
        <f>SUM(L39:M42)</f>
        <v>1855.6296296296296</v>
      </c>
      <c r="M43" s="18"/>
    </row>
    <row r="46" spans="1:18" ht="11.25">
      <c r="A46" s="20" t="s">
        <v>23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1.25">
      <c r="A47" s="45" t="s">
        <v>24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2:13" ht="11.25">
      <c r="B48" s="1" t="s">
        <v>25</v>
      </c>
      <c r="G48" s="1">
        <v>30</v>
      </c>
      <c r="H48" s="1" t="s">
        <v>27</v>
      </c>
      <c r="I48" s="1">
        <v>5</v>
      </c>
      <c r="J48" s="1" t="s">
        <v>28</v>
      </c>
      <c r="K48" s="1" t="s">
        <v>6</v>
      </c>
      <c r="L48" s="1">
        <f aca="true" t="shared" si="0" ref="L48:L53">G48*I48</f>
        <v>150</v>
      </c>
      <c r="M48" s="1" t="s">
        <v>29</v>
      </c>
    </row>
    <row r="49" spans="2:13" ht="11.25">
      <c r="B49" s="1" t="s">
        <v>124</v>
      </c>
      <c r="G49" s="1">
        <v>9.5</v>
      </c>
      <c r="H49" s="1" t="s">
        <v>27</v>
      </c>
      <c r="I49" s="1">
        <v>4</v>
      </c>
      <c r="J49" s="1" t="s">
        <v>28</v>
      </c>
      <c r="K49" s="1" t="s">
        <v>6</v>
      </c>
      <c r="L49" s="1">
        <f t="shared" si="0"/>
        <v>38</v>
      </c>
      <c r="M49" s="1" t="s">
        <v>29</v>
      </c>
    </row>
    <row r="50" spans="2:13" ht="11.25">
      <c r="B50" s="1" t="s">
        <v>99</v>
      </c>
      <c r="G50" s="1">
        <v>18.5</v>
      </c>
      <c r="H50" s="1" t="s">
        <v>27</v>
      </c>
      <c r="I50" s="1">
        <v>4</v>
      </c>
      <c r="J50" s="1" t="s">
        <v>28</v>
      </c>
      <c r="K50" s="1" t="s">
        <v>6</v>
      </c>
      <c r="L50" s="1">
        <f t="shared" si="0"/>
        <v>74</v>
      </c>
      <c r="M50" s="1" t="s">
        <v>29</v>
      </c>
    </row>
    <row r="51" spans="2:13" ht="11.25">
      <c r="B51" s="1" t="s">
        <v>103</v>
      </c>
      <c r="G51" s="1">
        <v>7.5</v>
      </c>
      <c r="H51" s="1" t="s">
        <v>27</v>
      </c>
      <c r="I51" s="1">
        <v>5</v>
      </c>
      <c r="J51" s="1" t="s">
        <v>28</v>
      </c>
      <c r="K51" s="1" t="s">
        <v>6</v>
      </c>
      <c r="L51" s="1">
        <f t="shared" si="0"/>
        <v>37.5</v>
      </c>
      <c r="M51" s="1" t="s">
        <v>29</v>
      </c>
    </row>
    <row r="52" spans="2:13" ht="11.25">
      <c r="B52" s="1" t="s">
        <v>100</v>
      </c>
      <c r="G52" s="1">
        <v>11</v>
      </c>
      <c r="H52" s="1" t="s">
        <v>27</v>
      </c>
      <c r="I52" s="1">
        <v>3</v>
      </c>
      <c r="J52" s="1" t="s">
        <v>28</v>
      </c>
      <c r="K52" s="1" t="s">
        <v>6</v>
      </c>
      <c r="L52" s="1">
        <f t="shared" si="0"/>
        <v>33</v>
      </c>
      <c r="M52" s="1" t="s">
        <v>29</v>
      </c>
    </row>
    <row r="53" spans="2:13" ht="11.25">
      <c r="B53" s="1" t="s">
        <v>26</v>
      </c>
      <c r="G53" s="1">
        <v>3</v>
      </c>
      <c r="H53" s="1" t="s">
        <v>27</v>
      </c>
      <c r="I53" s="1">
        <v>2</v>
      </c>
      <c r="J53" s="1" t="s">
        <v>28</v>
      </c>
      <c r="K53" s="1" t="s">
        <v>6</v>
      </c>
      <c r="L53" s="1">
        <f t="shared" si="0"/>
        <v>6</v>
      </c>
      <c r="M53" s="1" t="s">
        <v>29</v>
      </c>
    </row>
    <row r="54" spans="12:13" ht="11.25">
      <c r="L54" s="1">
        <f>SUM(L48:L53)</f>
        <v>338.5</v>
      </c>
      <c r="M54" s="1" t="s">
        <v>29</v>
      </c>
    </row>
    <row r="55" spans="1:18" ht="11.25">
      <c r="A55" s="31" t="s">
        <v>121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1.25">
      <c r="A56" s="31" t="s">
        <v>30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6" ht="11.25">
      <c r="A57" s="1">
        <v>4.29</v>
      </c>
      <c r="B57" s="1" t="s">
        <v>27</v>
      </c>
      <c r="C57" s="1">
        <f>L54</f>
        <v>338.5</v>
      </c>
      <c r="D57" s="1" t="s">
        <v>6</v>
      </c>
      <c r="E57" s="1">
        <f>A57*C57</f>
        <v>1452.165</v>
      </c>
      <c r="F57" s="1" t="s">
        <v>7</v>
      </c>
    </row>
    <row r="59" spans="1:18" s="15" customFormat="1" ht="11.25" customHeight="1">
      <c r="A59" s="46" t="s">
        <v>101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3" ht="11.25">
      <c r="A60" s="3" t="s">
        <v>31</v>
      </c>
      <c r="B60" s="3" t="s">
        <v>102</v>
      </c>
      <c r="H60" s="1">
        <f>E57</f>
        <v>1452.165</v>
      </c>
      <c r="I60" s="1" t="s">
        <v>5</v>
      </c>
      <c r="J60" s="1">
        <v>235</v>
      </c>
      <c r="K60" s="1" t="s">
        <v>6</v>
      </c>
      <c r="L60" s="1">
        <f>H60/J60</f>
        <v>6.179425531914894</v>
      </c>
      <c r="M60" s="1" t="s">
        <v>7</v>
      </c>
    </row>
    <row r="62" spans="1:18" ht="11.25">
      <c r="A62" s="20" t="s">
        <v>32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1.25" customHeight="1">
      <c r="A63" s="30" t="s">
        <v>112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6" ht="11.25">
      <c r="A64" s="1">
        <v>75000</v>
      </c>
      <c r="B64" s="1" t="s">
        <v>5</v>
      </c>
      <c r="C64" s="1" t="s">
        <v>91</v>
      </c>
      <c r="D64" s="1" t="s">
        <v>6</v>
      </c>
      <c r="E64" s="1">
        <f>A64/12/25</f>
        <v>250</v>
      </c>
      <c r="F64" s="1" t="s">
        <v>7</v>
      </c>
    </row>
    <row r="65" spans="1:13" ht="11.25">
      <c r="A65" s="3" t="s">
        <v>31</v>
      </c>
      <c r="B65" s="3" t="s">
        <v>102</v>
      </c>
      <c r="H65" s="1">
        <f>E64</f>
        <v>250</v>
      </c>
      <c r="I65" s="1" t="s">
        <v>5</v>
      </c>
      <c r="J65" s="1">
        <v>235</v>
      </c>
      <c r="K65" s="1" t="s">
        <v>6</v>
      </c>
      <c r="L65" s="1">
        <f>H65/J65</f>
        <v>1.0638297872340425</v>
      </c>
      <c r="M65" s="1" t="s">
        <v>7</v>
      </c>
    </row>
    <row r="67" spans="1:18" ht="11.25">
      <c r="A67" s="20" t="s">
        <v>104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ht="11.25">
      <c r="A68" s="5" t="s">
        <v>105</v>
      </c>
    </row>
    <row r="69" spans="1:18" ht="11.25" customHeight="1">
      <c r="A69" s="31" t="s">
        <v>106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ht="11.25">
      <c r="A70" s="5" t="s">
        <v>34</v>
      </c>
    </row>
    <row r="71" spans="1:18" ht="11.25">
      <c r="A71" s="31" t="s">
        <v>92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ht="11.25">
      <c r="A72" s="5" t="s">
        <v>107</v>
      </c>
    </row>
    <row r="73" spans="1:18" ht="11.25">
      <c r="A73" s="31" t="s">
        <v>108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0" ht="11.25">
      <c r="A74" s="1">
        <f>A57</f>
        <v>4.29</v>
      </c>
      <c r="B74" s="1" t="s">
        <v>27</v>
      </c>
      <c r="C74" s="1">
        <v>0.4</v>
      </c>
      <c r="D74" s="1" t="s">
        <v>27</v>
      </c>
      <c r="E74" s="1">
        <v>6</v>
      </c>
      <c r="F74" s="1" t="s">
        <v>27</v>
      </c>
      <c r="G74" s="1">
        <v>8</v>
      </c>
      <c r="H74" s="1" t="s">
        <v>6</v>
      </c>
      <c r="I74" s="1">
        <f>A74*C74*E74*G74</f>
        <v>82.36800000000001</v>
      </c>
      <c r="J74" s="1" t="s">
        <v>29</v>
      </c>
    </row>
    <row r="75" spans="1:8" ht="11.25">
      <c r="A75" s="1" t="s">
        <v>35</v>
      </c>
      <c r="C75" s="1">
        <v>23</v>
      </c>
      <c r="D75" s="1" t="s">
        <v>27</v>
      </c>
      <c r="E75" s="1">
        <f>I74</f>
        <v>82.36800000000001</v>
      </c>
      <c r="F75" s="1" t="s">
        <v>6</v>
      </c>
      <c r="G75" s="1">
        <f>C75*E75</f>
        <v>1894.4640000000002</v>
      </c>
      <c r="H75" s="1" t="s">
        <v>7</v>
      </c>
    </row>
    <row r="76" spans="1:2" ht="11.25">
      <c r="A76" s="3" t="s">
        <v>36</v>
      </c>
      <c r="B76" s="3"/>
    </row>
    <row r="77" spans="1:17" ht="11.25">
      <c r="A77" s="1">
        <v>11000</v>
      </c>
      <c r="B77" s="4" t="s">
        <v>10</v>
      </c>
      <c r="C77" s="1">
        <v>2000</v>
      </c>
      <c r="D77" s="1" t="s">
        <v>10</v>
      </c>
      <c r="E77" s="1">
        <f>G75</f>
        <v>1894.4640000000002</v>
      </c>
      <c r="F77" s="1" t="s">
        <v>6</v>
      </c>
      <c r="G77" s="1">
        <f>A77+C77+E77</f>
        <v>14894.464</v>
      </c>
      <c r="H77" s="1" t="s">
        <v>7</v>
      </c>
      <c r="I77" s="1" t="s">
        <v>33</v>
      </c>
      <c r="K77" s="1">
        <f>G77</f>
        <v>14894.464</v>
      </c>
      <c r="L77" s="1" t="s">
        <v>5</v>
      </c>
      <c r="M77" s="1">
        <v>23</v>
      </c>
      <c r="N77" s="1" t="s">
        <v>6</v>
      </c>
      <c r="O77" s="1">
        <f>K77/22</f>
        <v>677.021090909091</v>
      </c>
      <c r="P77" s="1" t="s">
        <v>7</v>
      </c>
      <c r="Q77" s="1" t="s">
        <v>37</v>
      </c>
    </row>
    <row r="78" spans="1:13" ht="11.25">
      <c r="A78" s="3" t="s">
        <v>31</v>
      </c>
      <c r="B78" s="3" t="s">
        <v>102</v>
      </c>
      <c r="H78" s="1">
        <f>O77</f>
        <v>677.021090909091</v>
      </c>
      <c r="I78" s="1" t="s">
        <v>5</v>
      </c>
      <c r="J78" s="1">
        <v>235</v>
      </c>
      <c r="K78" s="1" t="s">
        <v>6</v>
      </c>
      <c r="L78" s="1">
        <f>H78/J78</f>
        <v>2.8809408123791105</v>
      </c>
      <c r="M78" s="1" t="s">
        <v>7</v>
      </c>
    </row>
    <row r="80" spans="1:18" ht="11.25">
      <c r="A80" s="20" t="s">
        <v>38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ht="11.25">
      <c r="A81" s="5" t="s">
        <v>39</v>
      </c>
    </row>
    <row r="82" spans="1:18" ht="11.25">
      <c r="A82" s="31" t="s">
        <v>122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0" ht="11.25">
      <c r="A83" s="1">
        <v>380</v>
      </c>
      <c r="B83" s="1" t="s">
        <v>27</v>
      </c>
      <c r="C83" s="1">
        <v>6</v>
      </c>
      <c r="D83" s="1" t="s">
        <v>6</v>
      </c>
      <c r="E83" s="1" t="s">
        <v>27</v>
      </c>
      <c r="F83" s="1">
        <v>23</v>
      </c>
      <c r="G83" s="1" t="s">
        <v>6</v>
      </c>
      <c r="H83" s="1">
        <f>A83*C83*F83</f>
        <v>52440</v>
      </c>
      <c r="I83" s="1" t="s">
        <v>7</v>
      </c>
      <c r="J83" s="1" t="s">
        <v>33</v>
      </c>
    </row>
    <row r="84" ht="11.25">
      <c r="A84" s="3" t="s">
        <v>40</v>
      </c>
    </row>
    <row r="85" spans="1:7" ht="11.25">
      <c r="A85" s="1">
        <f>H83</f>
        <v>52440</v>
      </c>
      <c r="B85" s="1" t="s">
        <v>5</v>
      </c>
      <c r="C85" s="1">
        <v>23</v>
      </c>
      <c r="D85" s="1" t="s">
        <v>6</v>
      </c>
      <c r="E85" s="1">
        <f>A85/C85</f>
        <v>2280</v>
      </c>
      <c r="F85" s="1" t="s">
        <v>7</v>
      </c>
      <c r="G85" s="1" t="s">
        <v>37</v>
      </c>
    </row>
    <row r="86" spans="1:13" ht="11.25">
      <c r="A86" s="3" t="s">
        <v>31</v>
      </c>
      <c r="B86" s="3" t="s">
        <v>102</v>
      </c>
      <c r="H86" s="1">
        <f>E85</f>
        <v>2280</v>
      </c>
      <c r="I86" s="1" t="s">
        <v>5</v>
      </c>
      <c r="J86" s="1">
        <v>235</v>
      </c>
      <c r="K86" s="1" t="s">
        <v>6</v>
      </c>
      <c r="L86" s="1">
        <f>H86/J86</f>
        <v>9.702127659574469</v>
      </c>
      <c r="M86" s="1" t="s">
        <v>7</v>
      </c>
    </row>
    <row r="88" spans="1:18" ht="11.25">
      <c r="A88" s="20" t="s">
        <v>41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ht="11.25">
      <c r="A89" s="5" t="s">
        <v>42</v>
      </c>
    </row>
    <row r="90" spans="1:8" ht="11.25">
      <c r="A90" s="1" t="s">
        <v>43</v>
      </c>
      <c r="D90" s="1">
        <v>16</v>
      </c>
      <c r="E90" s="1" t="s">
        <v>27</v>
      </c>
      <c r="F90" s="1">
        <v>350</v>
      </c>
      <c r="G90" s="1" t="s">
        <v>6</v>
      </c>
      <c r="H90" s="1">
        <f>D90*F90</f>
        <v>5600</v>
      </c>
    </row>
    <row r="91" spans="1:8" ht="11.25">
      <c r="A91" s="1" t="s">
        <v>44</v>
      </c>
      <c r="D91" s="1">
        <v>8</v>
      </c>
      <c r="E91" s="1" t="s">
        <v>27</v>
      </c>
      <c r="F91" s="1">
        <v>750</v>
      </c>
      <c r="G91" s="1" t="s">
        <v>6</v>
      </c>
      <c r="H91" s="1">
        <f>D91*F91</f>
        <v>6000</v>
      </c>
    </row>
    <row r="92" spans="1:8" ht="11.25">
      <c r="A92" s="1" t="s">
        <v>45</v>
      </c>
      <c r="D92" s="1">
        <v>8</v>
      </c>
      <c r="E92" s="1" t="s">
        <v>27</v>
      </c>
      <c r="F92" s="1">
        <v>600</v>
      </c>
      <c r="G92" s="1" t="s">
        <v>6</v>
      </c>
      <c r="H92" s="1">
        <f>D92*F92</f>
        <v>4800</v>
      </c>
    </row>
    <row r="93" spans="1:8" ht="11.25">
      <c r="A93" s="1" t="s">
        <v>46</v>
      </c>
      <c r="D93" s="1">
        <v>1200</v>
      </c>
      <c r="E93" s="1" t="s">
        <v>27</v>
      </c>
      <c r="F93" s="1">
        <v>20</v>
      </c>
      <c r="G93" s="1" t="s">
        <v>6</v>
      </c>
      <c r="H93" s="1">
        <f>D93*F93</f>
        <v>24000</v>
      </c>
    </row>
    <row r="94" spans="7:8" ht="11.25">
      <c r="G94" s="1" t="s">
        <v>21</v>
      </c>
      <c r="H94" s="1">
        <f>SUM(H90:H93)</f>
        <v>40400</v>
      </c>
    </row>
    <row r="95" spans="5:14" ht="11.25">
      <c r="E95" s="3" t="s">
        <v>47</v>
      </c>
      <c r="H95" s="1">
        <f>H94</f>
        <v>40400</v>
      </c>
      <c r="I95" s="1" t="s">
        <v>5</v>
      </c>
      <c r="J95" s="1">
        <v>12</v>
      </c>
      <c r="K95" s="1" t="s">
        <v>6</v>
      </c>
      <c r="L95" s="1">
        <f>H95/J95</f>
        <v>3366.6666666666665</v>
      </c>
      <c r="M95" s="1" t="s">
        <v>7</v>
      </c>
      <c r="N95" s="1" t="s">
        <v>33</v>
      </c>
    </row>
    <row r="96" ht="11.25">
      <c r="A96" s="5" t="s">
        <v>48</v>
      </c>
    </row>
    <row r="97" spans="1:8" ht="11.25">
      <c r="A97" s="1" t="s">
        <v>49</v>
      </c>
      <c r="D97" s="1">
        <v>2</v>
      </c>
      <c r="E97" s="1" t="s">
        <v>27</v>
      </c>
      <c r="F97" s="1">
        <v>250</v>
      </c>
      <c r="G97" s="1" t="s">
        <v>6</v>
      </c>
      <c r="H97" s="1">
        <f>D97*F97</f>
        <v>500</v>
      </c>
    </row>
    <row r="98" spans="1:8" ht="11.25">
      <c r="A98" s="1" t="s">
        <v>50</v>
      </c>
      <c r="D98" s="1">
        <v>8</v>
      </c>
      <c r="E98" s="1" t="s">
        <v>27</v>
      </c>
      <c r="F98" s="1">
        <v>80</v>
      </c>
      <c r="G98" s="1" t="s">
        <v>6</v>
      </c>
      <c r="H98" s="1">
        <f>D98*F98</f>
        <v>640</v>
      </c>
    </row>
    <row r="99" spans="1:8" ht="11.25">
      <c r="A99" s="1" t="s">
        <v>51</v>
      </c>
      <c r="D99" s="1">
        <v>2</v>
      </c>
      <c r="E99" s="1" t="s">
        <v>27</v>
      </c>
      <c r="F99" s="1">
        <v>150</v>
      </c>
      <c r="G99" s="1" t="s">
        <v>6</v>
      </c>
      <c r="H99" s="1">
        <f>D99*F99</f>
        <v>300</v>
      </c>
    </row>
    <row r="100" spans="7:8" ht="11.25">
      <c r="G100" s="1" t="s">
        <v>21</v>
      </c>
      <c r="H100" s="1">
        <f>SUM(H97:H99)</f>
        <v>1440</v>
      </c>
    </row>
    <row r="101" spans="5:14" ht="11.25">
      <c r="E101" s="3" t="s">
        <v>47</v>
      </c>
      <c r="H101" s="1">
        <f>H100</f>
        <v>1440</v>
      </c>
      <c r="I101" s="1" t="s">
        <v>5</v>
      </c>
      <c r="J101" s="1">
        <v>12</v>
      </c>
      <c r="K101" s="1" t="s">
        <v>6</v>
      </c>
      <c r="L101" s="1">
        <f>H101/J101</f>
        <v>120</v>
      </c>
      <c r="M101" s="1" t="s">
        <v>7</v>
      </c>
      <c r="N101" s="1" t="s">
        <v>33</v>
      </c>
    </row>
    <row r="102" ht="11.25">
      <c r="A102" s="5" t="s">
        <v>52</v>
      </c>
    </row>
    <row r="103" spans="1:4" ht="11.25">
      <c r="A103" s="1" t="s">
        <v>53</v>
      </c>
      <c r="D103" s="1">
        <v>350</v>
      </c>
    </row>
    <row r="104" spans="1:4" ht="11.25">
      <c r="A104" s="1" t="s">
        <v>54</v>
      </c>
      <c r="D104" s="1">
        <v>1500</v>
      </c>
    </row>
    <row r="105" spans="3:4" ht="11.25">
      <c r="C105" s="1" t="s">
        <v>21</v>
      </c>
      <c r="D105" s="1">
        <f>SUM(D103:D104)</f>
        <v>1850</v>
      </c>
    </row>
    <row r="106" ht="11.25">
      <c r="A106" s="5" t="s">
        <v>55</v>
      </c>
    </row>
    <row r="107" spans="1:8" ht="11.25">
      <c r="A107" s="1" t="s">
        <v>56</v>
      </c>
      <c r="D107" s="1">
        <v>24</v>
      </c>
      <c r="E107" s="1" t="s">
        <v>27</v>
      </c>
      <c r="F107" s="1">
        <v>70</v>
      </c>
      <c r="G107" s="1" t="s">
        <v>6</v>
      </c>
      <c r="H107" s="1">
        <f>D107*F107</f>
        <v>1680</v>
      </c>
    </row>
    <row r="108" spans="1:8" ht="11.25">
      <c r="A108" s="1" t="s">
        <v>57</v>
      </c>
      <c r="D108" s="1">
        <v>1</v>
      </c>
      <c r="E108" s="1" t="s">
        <v>27</v>
      </c>
      <c r="F108" s="1">
        <v>1500</v>
      </c>
      <c r="G108" s="1" t="s">
        <v>6</v>
      </c>
      <c r="H108" s="1">
        <f>D108*F108</f>
        <v>1500</v>
      </c>
    </row>
    <row r="109" spans="7:8" ht="11.25">
      <c r="G109" s="1" t="s">
        <v>21</v>
      </c>
      <c r="H109" s="1">
        <f>SUM(H107:H108)</f>
        <v>3180</v>
      </c>
    </row>
    <row r="110" spans="5:14" ht="11.25">
      <c r="E110" s="3" t="s">
        <v>47</v>
      </c>
      <c r="H110" s="1">
        <f>H109</f>
        <v>3180</v>
      </c>
      <c r="I110" s="1" t="s">
        <v>5</v>
      </c>
      <c r="J110" s="1">
        <v>12</v>
      </c>
      <c r="K110" s="1" t="s">
        <v>6</v>
      </c>
      <c r="L110" s="1">
        <f>H110/J110</f>
        <v>265</v>
      </c>
      <c r="M110" s="1" t="s">
        <v>7</v>
      </c>
      <c r="N110" s="1" t="s">
        <v>33</v>
      </c>
    </row>
    <row r="111" ht="11.25">
      <c r="A111" s="5" t="s">
        <v>58</v>
      </c>
    </row>
    <row r="112" spans="4:6" ht="11.25">
      <c r="D112" s="1">
        <v>1000</v>
      </c>
      <c r="E112" s="1" t="s">
        <v>7</v>
      </c>
      <c r="F112" s="1" t="s">
        <v>33</v>
      </c>
    </row>
    <row r="113" ht="11.25">
      <c r="A113" s="5" t="s">
        <v>59</v>
      </c>
    </row>
    <row r="114" spans="4:6" ht="11.25">
      <c r="D114" s="1">
        <v>20000</v>
      </c>
      <c r="E114" s="1" t="s">
        <v>7</v>
      </c>
      <c r="F114" s="1" t="s">
        <v>33</v>
      </c>
    </row>
    <row r="115" ht="11.25">
      <c r="A115" s="3" t="s">
        <v>60</v>
      </c>
    </row>
    <row r="116" spans="1:16" ht="11.25">
      <c r="A116" s="1">
        <f>L95</f>
        <v>3366.6666666666665</v>
      </c>
      <c r="B116" s="1" t="s">
        <v>10</v>
      </c>
      <c r="C116" s="1">
        <f>L101</f>
        <v>120</v>
      </c>
      <c r="D116" s="1" t="s">
        <v>10</v>
      </c>
      <c r="E116" s="1">
        <f>L110</f>
        <v>265</v>
      </c>
      <c r="F116" s="1" t="s">
        <v>10</v>
      </c>
      <c r="G116" s="1">
        <f>D112</f>
        <v>1000</v>
      </c>
      <c r="H116" s="1" t="s">
        <v>10</v>
      </c>
      <c r="I116" s="1">
        <f>D114</f>
        <v>20000</v>
      </c>
      <c r="J116" s="1" t="s">
        <v>6</v>
      </c>
      <c r="K116" s="1">
        <f>A116+C116+E116+G116+I116</f>
        <v>24751.666666666664</v>
      </c>
      <c r="L116" s="1" t="s">
        <v>5</v>
      </c>
      <c r="M116" s="1">
        <v>23</v>
      </c>
      <c r="N116" s="1" t="s">
        <v>6</v>
      </c>
      <c r="O116" s="1">
        <f>K116/22</f>
        <v>1125.0757575757575</v>
      </c>
      <c r="P116" s="1" t="s">
        <v>7</v>
      </c>
    </row>
    <row r="117" spans="1:13" ht="11.25">
      <c r="A117" s="3" t="s">
        <v>31</v>
      </c>
      <c r="B117" s="3" t="s">
        <v>102</v>
      </c>
      <c r="H117" s="1">
        <f>O116</f>
        <v>1125.0757575757575</v>
      </c>
      <c r="I117" s="1" t="s">
        <v>5</v>
      </c>
      <c r="J117" s="1">
        <v>235</v>
      </c>
      <c r="K117" s="1" t="s">
        <v>6</v>
      </c>
      <c r="L117" s="1">
        <f>H117/J117</f>
        <v>4.787556415215989</v>
      </c>
      <c r="M117" s="1" t="s">
        <v>7</v>
      </c>
    </row>
    <row r="119" spans="1:18" ht="11.25">
      <c r="A119" s="20" t="s">
        <v>61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ht="11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2:13" ht="11.25">
      <c r="B121" s="8" t="s">
        <v>13</v>
      </c>
      <c r="C121" s="18" t="s">
        <v>62</v>
      </c>
      <c r="D121" s="18"/>
      <c r="E121" s="18"/>
      <c r="F121" s="18"/>
      <c r="G121" s="18"/>
      <c r="H121" s="18" t="s">
        <v>65</v>
      </c>
      <c r="I121" s="18"/>
      <c r="J121" s="18" t="s">
        <v>67</v>
      </c>
      <c r="K121" s="18"/>
      <c r="L121" s="18" t="s">
        <v>66</v>
      </c>
      <c r="M121" s="18"/>
    </row>
    <row r="122" spans="2:13" ht="11.25">
      <c r="B122" s="8">
        <v>1</v>
      </c>
      <c r="C122" s="17" t="s">
        <v>63</v>
      </c>
      <c r="D122" s="17"/>
      <c r="E122" s="17"/>
      <c r="F122" s="17"/>
      <c r="G122" s="17"/>
      <c r="H122" s="18">
        <v>1</v>
      </c>
      <c r="I122" s="18"/>
      <c r="J122" s="25">
        <v>35000</v>
      </c>
      <c r="K122" s="18"/>
      <c r="L122" s="16">
        <f>J122*H122</f>
        <v>35000</v>
      </c>
      <c r="M122" s="16"/>
    </row>
    <row r="123" spans="2:13" ht="11.25">
      <c r="B123" s="8">
        <v>2</v>
      </c>
      <c r="C123" s="17" t="s">
        <v>109</v>
      </c>
      <c r="D123" s="17"/>
      <c r="E123" s="17"/>
      <c r="F123" s="17"/>
      <c r="G123" s="17"/>
      <c r="H123" s="18">
        <v>1</v>
      </c>
      <c r="I123" s="18"/>
      <c r="J123" s="25">
        <v>25000</v>
      </c>
      <c r="K123" s="18"/>
      <c r="L123" s="16">
        <f>J123*H123</f>
        <v>25000</v>
      </c>
      <c r="M123" s="16"/>
    </row>
    <row r="124" spans="2:13" ht="11.25">
      <c r="B124" s="8">
        <v>3</v>
      </c>
      <c r="C124" s="17" t="s">
        <v>110</v>
      </c>
      <c r="D124" s="17"/>
      <c r="E124" s="17"/>
      <c r="F124" s="17"/>
      <c r="G124" s="17"/>
      <c r="H124" s="18">
        <v>1</v>
      </c>
      <c r="I124" s="18"/>
      <c r="J124" s="25">
        <v>25000</v>
      </c>
      <c r="K124" s="18"/>
      <c r="L124" s="16">
        <f>J124*H124</f>
        <v>25000</v>
      </c>
      <c r="M124" s="16"/>
    </row>
    <row r="125" spans="2:13" ht="11.25">
      <c r="B125" s="8">
        <v>4</v>
      </c>
      <c r="C125" s="17" t="s">
        <v>111</v>
      </c>
      <c r="D125" s="17"/>
      <c r="E125" s="17"/>
      <c r="F125" s="17"/>
      <c r="G125" s="17"/>
      <c r="H125" s="18">
        <v>1</v>
      </c>
      <c r="I125" s="18"/>
      <c r="J125" s="25">
        <v>25000</v>
      </c>
      <c r="K125" s="18"/>
      <c r="L125" s="16">
        <f>J125*H125</f>
        <v>25000</v>
      </c>
      <c r="M125" s="16"/>
    </row>
    <row r="126" spans="2:13" ht="11.25">
      <c r="B126" s="8">
        <v>5</v>
      </c>
      <c r="C126" s="17" t="s">
        <v>64</v>
      </c>
      <c r="D126" s="17"/>
      <c r="E126" s="17"/>
      <c r="F126" s="17"/>
      <c r="G126" s="17"/>
      <c r="H126" s="18">
        <v>2</v>
      </c>
      <c r="I126" s="18"/>
      <c r="J126" s="25">
        <v>20000</v>
      </c>
      <c r="K126" s="18"/>
      <c r="L126" s="16">
        <f>J126*H126</f>
        <v>40000</v>
      </c>
      <c r="M126" s="16"/>
    </row>
    <row r="127" spans="2:13" ht="11.25">
      <c r="B127" s="43" t="s">
        <v>21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16">
        <f>SUM(L122:M126)</f>
        <v>150000</v>
      </c>
      <c r="M127" s="18"/>
    </row>
    <row r="128" spans="1:13" ht="11.25">
      <c r="A128" s="3" t="s">
        <v>68</v>
      </c>
      <c r="F128" s="44">
        <f>L127</f>
        <v>150000</v>
      </c>
      <c r="G128" s="44"/>
      <c r="H128" s="1" t="s">
        <v>5</v>
      </c>
      <c r="I128" s="1">
        <v>23</v>
      </c>
      <c r="J128" s="1" t="s">
        <v>6</v>
      </c>
      <c r="K128" s="1">
        <f>F128/I128</f>
        <v>6521.739130434783</v>
      </c>
      <c r="L128" s="1" t="s">
        <v>7</v>
      </c>
      <c r="M128" s="1" t="s">
        <v>33</v>
      </c>
    </row>
    <row r="129" spans="1:13" ht="11.25">
      <c r="A129" s="3" t="s">
        <v>31</v>
      </c>
      <c r="B129" s="3" t="s">
        <v>102</v>
      </c>
      <c r="H129" s="1">
        <f>K128</f>
        <v>6521.739130434783</v>
      </c>
      <c r="I129" s="1" t="s">
        <v>5</v>
      </c>
      <c r="J129" s="1">
        <v>235</v>
      </c>
      <c r="K129" s="1" t="s">
        <v>6</v>
      </c>
      <c r="L129" s="1">
        <f>H129/J129</f>
        <v>27.75208140610546</v>
      </c>
      <c r="M129" s="1" t="s">
        <v>7</v>
      </c>
    </row>
    <row r="131" spans="1:18" ht="11.25">
      <c r="A131" s="20" t="s">
        <v>130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2:13" ht="11.25">
      <c r="B132" s="8" t="s">
        <v>13</v>
      </c>
      <c r="C132" s="18" t="s">
        <v>69</v>
      </c>
      <c r="D132" s="18"/>
      <c r="E132" s="18"/>
      <c r="F132" s="18"/>
      <c r="G132" s="18"/>
      <c r="H132" s="18" t="s">
        <v>65</v>
      </c>
      <c r="I132" s="18"/>
      <c r="J132" s="18" t="s">
        <v>70</v>
      </c>
      <c r="K132" s="18"/>
      <c r="L132" s="18" t="s">
        <v>66</v>
      </c>
      <c r="M132" s="18"/>
    </row>
    <row r="133" spans="2:13" ht="11.25">
      <c r="B133" s="35" t="s">
        <v>71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7"/>
    </row>
    <row r="134" spans="2:13" ht="11.25">
      <c r="B134" s="8">
        <v>1</v>
      </c>
      <c r="C134" s="17" t="s">
        <v>131</v>
      </c>
      <c r="D134" s="17"/>
      <c r="E134" s="17"/>
      <c r="F134" s="17"/>
      <c r="G134" s="17"/>
      <c r="H134" s="18">
        <v>1</v>
      </c>
      <c r="I134" s="18"/>
      <c r="J134" s="25">
        <v>4500000</v>
      </c>
      <c r="K134" s="18"/>
      <c r="L134" s="16">
        <f>J134*H134</f>
        <v>4500000</v>
      </c>
      <c r="M134" s="16"/>
    </row>
    <row r="135" spans="2:13" ht="11.25">
      <c r="B135" s="8">
        <v>2</v>
      </c>
      <c r="C135" s="27" t="s">
        <v>132</v>
      </c>
      <c r="D135" s="28"/>
      <c r="E135" s="28"/>
      <c r="F135" s="28"/>
      <c r="G135" s="29"/>
      <c r="H135" s="32">
        <v>1</v>
      </c>
      <c r="I135" s="34"/>
      <c r="J135" s="41">
        <v>700000</v>
      </c>
      <c r="K135" s="42"/>
      <c r="L135" s="16">
        <f>J135*H135</f>
        <v>700000</v>
      </c>
      <c r="M135" s="16"/>
    </row>
    <row r="136" spans="2:13" ht="11.25">
      <c r="B136" s="8">
        <v>3</v>
      </c>
      <c r="C136" s="17" t="s">
        <v>72</v>
      </c>
      <c r="D136" s="17"/>
      <c r="E136" s="17"/>
      <c r="F136" s="17"/>
      <c r="G136" s="17"/>
      <c r="H136" s="18">
        <v>1</v>
      </c>
      <c r="I136" s="18"/>
      <c r="J136" s="25">
        <v>300000</v>
      </c>
      <c r="K136" s="18"/>
      <c r="L136" s="16">
        <f>J136*H136</f>
        <v>300000</v>
      </c>
      <c r="M136" s="16"/>
    </row>
    <row r="137" spans="2:13" ht="11.25">
      <c r="B137" s="8">
        <v>4</v>
      </c>
      <c r="C137" s="17" t="s">
        <v>113</v>
      </c>
      <c r="D137" s="17"/>
      <c r="E137" s="17"/>
      <c r="F137" s="17"/>
      <c r="G137" s="17"/>
      <c r="H137" s="18">
        <v>1</v>
      </c>
      <c r="I137" s="18"/>
      <c r="J137" s="25">
        <v>350000</v>
      </c>
      <c r="K137" s="18"/>
      <c r="L137" s="16">
        <f>J137*H137</f>
        <v>350000</v>
      </c>
      <c r="M137" s="16"/>
    </row>
    <row r="138" spans="2:13" ht="11.25" customHeight="1">
      <c r="B138" s="14"/>
      <c r="C138" s="17"/>
      <c r="D138" s="17"/>
      <c r="E138" s="17"/>
      <c r="F138" s="17"/>
      <c r="G138" s="17"/>
      <c r="H138" s="18"/>
      <c r="I138" s="18"/>
      <c r="J138" s="40" t="s">
        <v>21</v>
      </c>
      <c r="K138" s="23"/>
      <c r="L138" s="16">
        <f>SUM(L134:M137)</f>
        <v>5850000</v>
      </c>
      <c r="M138" s="16"/>
    </row>
    <row r="139" spans="2:13" ht="11.25">
      <c r="B139" s="35" t="s">
        <v>73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7"/>
    </row>
    <row r="140" spans="2:13" ht="11.25">
      <c r="B140" s="8">
        <v>5</v>
      </c>
      <c r="C140" s="17" t="s">
        <v>114</v>
      </c>
      <c r="D140" s="17"/>
      <c r="E140" s="17"/>
      <c r="F140" s="17"/>
      <c r="G140" s="17"/>
      <c r="H140" s="18"/>
      <c r="I140" s="18"/>
      <c r="J140" s="25"/>
      <c r="K140" s="18"/>
      <c r="L140" s="38"/>
      <c r="M140" s="39"/>
    </row>
    <row r="141" spans="2:13" ht="11.25">
      <c r="B141" s="8">
        <v>6</v>
      </c>
      <c r="C141" s="17" t="s">
        <v>74</v>
      </c>
      <c r="D141" s="17"/>
      <c r="E141" s="17"/>
      <c r="F141" s="17"/>
      <c r="G141" s="17"/>
      <c r="H141" s="18"/>
      <c r="I141" s="18"/>
      <c r="J141" s="25"/>
      <c r="K141" s="18"/>
      <c r="L141" s="38"/>
      <c r="M141" s="39"/>
    </row>
    <row r="142" spans="2:13" ht="11.25">
      <c r="B142" s="8"/>
      <c r="C142" s="21" t="s">
        <v>21</v>
      </c>
      <c r="D142" s="22"/>
      <c r="E142" s="22"/>
      <c r="F142" s="22"/>
      <c r="G142" s="22"/>
      <c r="H142" s="22"/>
      <c r="I142" s="22"/>
      <c r="J142" s="22"/>
      <c r="K142" s="23"/>
      <c r="L142" s="38">
        <f>L138</f>
        <v>5850000</v>
      </c>
      <c r="M142" s="39"/>
    </row>
    <row r="143" spans="2:13" ht="11.25">
      <c r="B143" s="11"/>
      <c r="C143" s="12"/>
      <c r="D143" s="12"/>
      <c r="E143" s="12"/>
      <c r="F143" s="12"/>
      <c r="G143" s="12"/>
      <c r="H143" s="12"/>
      <c r="I143" s="12"/>
      <c r="J143" s="12"/>
      <c r="K143" s="12"/>
      <c r="L143" s="13"/>
      <c r="M143" s="13"/>
    </row>
    <row r="144" spans="1:18" ht="11.25">
      <c r="A144" s="20" t="s">
        <v>128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6" spans="1:18" ht="69" customHeight="1">
      <c r="A146" s="30" t="s">
        <v>129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8" spans="1:18" ht="11.25">
      <c r="A148" s="20" t="s">
        <v>133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50" spans="2:13" ht="11.25">
      <c r="B150" s="8" t="s">
        <v>13</v>
      </c>
      <c r="C150" s="32" t="s">
        <v>75</v>
      </c>
      <c r="D150" s="33"/>
      <c r="E150" s="33"/>
      <c r="F150" s="33"/>
      <c r="G150" s="33"/>
      <c r="H150" s="33"/>
      <c r="I150" s="33"/>
      <c r="J150" s="33"/>
      <c r="K150" s="34"/>
      <c r="L150" s="18" t="s">
        <v>66</v>
      </c>
      <c r="M150" s="18"/>
    </row>
    <row r="151" spans="2:13" ht="11.25">
      <c r="B151" s="8">
        <v>1</v>
      </c>
      <c r="C151" s="27" t="s">
        <v>17</v>
      </c>
      <c r="D151" s="28"/>
      <c r="E151" s="28"/>
      <c r="F151" s="28"/>
      <c r="G151" s="28"/>
      <c r="H151" s="28"/>
      <c r="I151" s="28"/>
      <c r="J151" s="28"/>
      <c r="K151" s="29"/>
      <c r="L151" s="24">
        <f>L39</f>
        <v>955.0000000000001</v>
      </c>
      <c r="M151" s="24"/>
    </row>
    <row r="152" spans="2:13" ht="11.25">
      <c r="B152" s="8">
        <v>2</v>
      </c>
      <c r="C152" s="27" t="s">
        <v>18</v>
      </c>
      <c r="D152" s="28"/>
      <c r="E152" s="28"/>
      <c r="F152" s="28"/>
      <c r="G152" s="28"/>
      <c r="H152" s="28"/>
      <c r="I152" s="28"/>
      <c r="J152" s="28"/>
      <c r="K152" s="29"/>
      <c r="L152" s="24">
        <f>L40</f>
        <v>397.5</v>
      </c>
      <c r="M152" s="24"/>
    </row>
    <row r="153" spans="2:13" ht="11.25">
      <c r="B153" s="8">
        <v>3</v>
      </c>
      <c r="C153" s="27" t="s">
        <v>19</v>
      </c>
      <c r="D153" s="28"/>
      <c r="E153" s="28"/>
      <c r="F153" s="28"/>
      <c r="G153" s="28"/>
      <c r="H153" s="28"/>
      <c r="I153" s="28"/>
      <c r="J153" s="28"/>
      <c r="K153" s="29"/>
      <c r="L153" s="24">
        <f>L41</f>
        <v>493.6296296296297</v>
      </c>
      <c r="M153" s="24"/>
    </row>
    <row r="154" spans="2:13" ht="11.25">
      <c r="B154" s="8">
        <v>4</v>
      </c>
      <c r="C154" s="27" t="s">
        <v>20</v>
      </c>
      <c r="D154" s="28"/>
      <c r="E154" s="28"/>
      <c r="F154" s="28"/>
      <c r="G154" s="28"/>
      <c r="H154" s="28"/>
      <c r="I154" s="28"/>
      <c r="J154" s="28"/>
      <c r="K154" s="29"/>
      <c r="L154" s="24">
        <f>L42</f>
        <v>9.5</v>
      </c>
      <c r="M154" s="24"/>
    </row>
    <row r="155" spans="2:13" ht="11.25">
      <c r="B155" s="8">
        <v>5</v>
      </c>
      <c r="C155" s="27" t="s">
        <v>76</v>
      </c>
      <c r="D155" s="28"/>
      <c r="E155" s="28"/>
      <c r="F155" s="28"/>
      <c r="G155" s="28"/>
      <c r="H155" s="28"/>
      <c r="I155" s="28"/>
      <c r="J155" s="28"/>
      <c r="K155" s="29"/>
      <c r="L155" s="24">
        <f>L60</f>
        <v>6.179425531914894</v>
      </c>
      <c r="M155" s="24"/>
    </row>
    <row r="156" spans="2:13" ht="11.25">
      <c r="B156" s="8">
        <v>6</v>
      </c>
      <c r="C156" s="27" t="s">
        <v>77</v>
      </c>
      <c r="D156" s="28"/>
      <c r="E156" s="28"/>
      <c r="F156" s="28"/>
      <c r="G156" s="28"/>
      <c r="H156" s="28"/>
      <c r="I156" s="28"/>
      <c r="J156" s="28"/>
      <c r="K156" s="29"/>
      <c r="L156" s="24">
        <f>L65</f>
        <v>1.0638297872340425</v>
      </c>
      <c r="M156" s="24"/>
    </row>
    <row r="157" spans="2:13" ht="11.25">
      <c r="B157" s="8">
        <v>7</v>
      </c>
      <c r="C157" s="27" t="s">
        <v>78</v>
      </c>
      <c r="D157" s="28"/>
      <c r="E157" s="28"/>
      <c r="F157" s="28"/>
      <c r="G157" s="28"/>
      <c r="H157" s="28"/>
      <c r="I157" s="28"/>
      <c r="J157" s="28"/>
      <c r="K157" s="29"/>
      <c r="L157" s="24">
        <f>L78</f>
        <v>2.8809408123791105</v>
      </c>
      <c r="M157" s="24"/>
    </row>
    <row r="158" spans="2:13" ht="11.25">
      <c r="B158" s="8">
        <v>8</v>
      </c>
      <c r="C158" s="27" t="s">
        <v>79</v>
      </c>
      <c r="D158" s="28"/>
      <c r="E158" s="28"/>
      <c r="F158" s="28"/>
      <c r="G158" s="28"/>
      <c r="H158" s="28"/>
      <c r="I158" s="28"/>
      <c r="J158" s="28"/>
      <c r="K158" s="29"/>
      <c r="L158" s="24">
        <f>L86</f>
        <v>9.702127659574469</v>
      </c>
      <c r="M158" s="24"/>
    </row>
    <row r="159" spans="2:13" ht="11.25">
      <c r="B159" s="8">
        <v>9</v>
      </c>
      <c r="C159" s="27" t="s">
        <v>80</v>
      </c>
      <c r="D159" s="28"/>
      <c r="E159" s="28"/>
      <c r="F159" s="28"/>
      <c r="G159" s="28"/>
      <c r="H159" s="28"/>
      <c r="I159" s="28"/>
      <c r="J159" s="28"/>
      <c r="K159" s="29"/>
      <c r="L159" s="24">
        <f>L117</f>
        <v>4.787556415215989</v>
      </c>
      <c r="M159" s="24"/>
    </row>
    <row r="160" spans="2:13" ht="11.25">
      <c r="B160" s="8">
        <v>10</v>
      </c>
      <c r="C160" s="27" t="s">
        <v>81</v>
      </c>
      <c r="D160" s="28"/>
      <c r="E160" s="28"/>
      <c r="F160" s="28"/>
      <c r="G160" s="28"/>
      <c r="H160" s="28"/>
      <c r="I160" s="28"/>
      <c r="J160" s="28"/>
      <c r="K160" s="29"/>
      <c r="L160" s="24">
        <f>L129</f>
        <v>27.75208140610546</v>
      </c>
      <c r="M160" s="24"/>
    </row>
    <row r="161" spans="2:13" ht="11.25">
      <c r="B161" s="8">
        <v>11</v>
      </c>
      <c r="C161" s="27" t="s">
        <v>137</v>
      </c>
      <c r="D161" s="28"/>
      <c r="E161" s="28"/>
      <c r="F161" s="28"/>
      <c r="G161" s="28"/>
      <c r="H161" s="28"/>
      <c r="I161" s="28"/>
      <c r="J161" s="28"/>
      <c r="K161" s="29"/>
      <c r="L161" s="24">
        <f>L160*0.343</f>
        <v>9.518963922294175</v>
      </c>
      <c r="M161" s="24"/>
    </row>
    <row r="162" spans="2:13" ht="11.25">
      <c r="B162" s="8">
        <v>12</v>
      </c>
      <c r="C162" s="27" t="s">
        <v>82</v>
      </c>
      <c r="D162" s="28"/>
      <c r="E162" s="28"/>
      <c r="F162" s="28"/>
      <c r="G162" s="28"/>
      <c r="H162" s="28"/>
      <c r="I162" s="28"/>
      <c r="J162" s="28"/>
      <c r="K162" s="29"/>
      <c r="L162" s="24">
        <f>SUM(L151:M161)</f>
        <v>1917.5145551643475</v>
      </c>
      <c r="M162" s="24"/>
    </row>
    <row r="164" spans="1:18" ht="11.25" customHeight="1">
      <c r="A164" s="26" t="s">
        <v>135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ht="11.25">
      <c r="A165" s="7"/>
    </row>
    <row r="166" ht="11.25">
      <c r="A166" s="3" t="s">
        <v>115</v>
      </c>
    </row>
    <row r="167" ht="11.25">
      <c r="A167" s="7"/>
    </row>
    <row r="168" spans="2:13" ht="11.25">
      <c r="B168" s="8"/>
      <c r="C168" s="17"/>
      <c r="D168" s="17"/>
      <c r="E168" s="17"/>
      <c r="F168" s="17"/>
      <c r="G168" s="17"/>
      <c r="H168" s="18" t="s">
        <v>83</v>
      </c>
      <c r="I168" s="18"/>
      <c r="J168" s="25" t="s">
        <v>84</v>
      </c>
      <c r="K168" s="18"/>
      <c r="L168" s="16" t="s">
        <v>83</v>
      </c>
      <c r="M168" s="16"/>
    </row>
    <row r="169" spans="2:13" ht="11.25">
      <c r="B169" s="8">
        <v>1</v>
      </c>
      <c r="C169" s="17" t="s">
        <v>85</v>
      </c>
      <c r="D169" s="17"/>
      <c r="E169" s="17"/>
      <c r="F169" s="17"/>
      <c r="G169" s="17"/>
      <c r="H169" s="18">
        <v>3800</v>
      </c>
      <c r="I169" s="18"/>
      <c r="J169" s="25">
        <v>5405</v>
      </c>
      <c r="K169" s="18"/>
      <c r="L169" s="16">
        <f>J169*H169</f>
        <v>20539000</v>
      </c>
      <c r="M169" s="16"/>
    </row>
    <row r="170" spans="2:13" ht="11.25">
      <c r="B170" s="8">
        <v>2</v>
      </c>
      <c r="C170" s="17" t="s">
        <v>86</v>
      </c>
      <c r="D170" s="17"/>
      <c r="E170" s="17"/>
      <c r="F170" s="17"/>
      <c r="G170" s="17"/>
      <c r="H170" s="24">
        <f>L162</f>
        <v>1917.5145551643475</v>
      </c>
      <c r="I170" s="18"/>
      <c r="J170" s="25">
        <v>5405</v>
      </c>
      <c r="K170" s="18"/>
      <c r="L170" s="16">
        <f>J170*H170</f>
        <v>10364166.170663299</v>
      </c>
      <c r="M170" s="16"/>
    </row>
    <row r="171" spans="2:13" ht="11.25">
      <c r="B171" s="8">
        <v>3</v>
      </c>
      <c r="C171" s="17" t="s">
        <v>87</v>
      </c>
      <c r="D171" s="17"/>
      <c r="E171" s="17"/>
      <c r="F171" s="17"/>
      <c r="G171" s="17"/>
      <c r="H171" s="18"/>
      <c r="I171" s="18"/>
      <c r="J171" s="25"/>
      <c r="K171" s="18"/>
      <c r="L171" s="16">
        <f>L169*0.06</f>
        <v>1232340</v>
      </c>
      <c r="M171" s="16"/>
    </row>
    <row r="172" spans="2:13" ht="11.25">
      <c r="B172" s="8">
        <v>4</v>
      </c>
      <c r="C172" s="17" t="s">
        <v>88</v>
      </c>
      <c r="D172" s="17"/>
      <c r="E172" s="17"/>
      <c r="F172" s="17"/>
      <c r="G172" s="17"/>
      <c r="H172" s="24"/>
      <c r="I172" s="18"/>
      <c r="J172" s="25"/>
      <c r="K172" s="18"/>
      <c r="L172" s="16">
        <f>L169-L170-L171</f>
        <v>8942493.829336701</v>
      </c>
      <c r="M172" s="16"/>
    </row>
    <row r="174" ht="11.25">
      <c r="A174" s="3" t="s">
        <v>89</v>
      </c>
    </row>
    <row r="175" spans="1:8" s="10" customFormat="1" ht="11.25">
      <c r="A175" s="19">
        <f>L142</f>
        <v>5850000</v>
      </c>
      <c r="B175" s="19"/>
      <c r="C175" s="10" t="s">
        <v>5</v>
      </c>
      <c r="D175" s="19">
        <f>L172</f>
        <v>8942493.829336701</v>
      </c>
      <c r="E175" s="20"/>
      <c r="F175" s="10" t="s">
        <v>6</v>
      </c>
      <c r="G175" s="10">
        <f>A175/D175</f>
        <v>0.6541799314200831</v>
      </c>
      <c r="H175" s="10" t="s">
        <v>90</v>
      </c>
    </row>
    <row r="176" spans="1:4" ht="11.25">
      <c r="A176" s="9" t="s">
        <v>134</v>
      </c>
      <c r="D176" s="9" t="s">
        <v>136</v>
      </c>
    </row>
  </sheetData>
  <sheetProtection/>
  <mergeCells count="176">
    <mergeCell ref="A11:R11"/>
    <mergeCell ref="A15:R15"/>
    <mergeCell ref="A12:R12"/>
    <mergeCell ref="A1:R1"/>
    <mergeCell ref="A2:R2"/>
    <mergeCell ref="A4:R4"/>
    <mergeCell ref="A6:R6"/>
    <mergeCell ref="A7:R7"/>
    <mergeCell ref="A9:R9"/>
    <mergeCell ref="A13:R13"/>
    <mergeCell ref="A20:R20"/>
    <mergeCell ref="A16:R16"/>
    <mergeCell ref="A18:R18"/>
    <mergeCell ref="A21:R21"/>
    <mergeCell ref="A23:R23"/>
    <mergeCell ref="H42:I42"/>
    <mergeCell ref="J38:K38"/>
    <mergeCell ref="J41:K41"/>
    <mergeCell ref="J42:K42"/>
    <mergeCell ref="A24:R24"/>
    <mergeCell ref="A26:R26"/>
    <mergeCell ref="A28:R28"/>
    <mergeCell ref="A29:R29"/>
    <mergeCell ref="A31:R31"/>
    <mergeCell ref="A32:R32"/>
    <mergeCell ref="C40:G40"/>
    <mergeCell ref="C39:G39"/>
    <mergeCell ref="C41:G41"/>
    <mergeCell ref="L42:M42"/>
    <mergeCell ref="B37:M37"/>
    <mergeCell ref="A34:R34"/>
    <mergeCell ref="C42:G42"/>
    <mergeCell ref="H38:I38"/>
    <mergeCell ref="H39:I39"/>
    <mergeCell ref="H40:I40"/>
    <mergeCell ref="H41:I41"/>
    <mergeCell ref="A67:R67"/>
    <mergeCell ref="B43:K43"/>
    <mergeCell ref="L43:M43"/>
    <mergeCell ref="L38:M38"/>
    <mergeCell ref="L39:M39"/>
    <mergeCell ref="L40:M40"/>
    <mergeCell ref="L41:M41"/>
    <mergeCell ref="J39:K39"/>
    <mergeCell ref="J40:K40"/>
    <mergeCell ref="C38:G38"/>
    <mergeCell ref="A119:R119"/>
    <mergeCell ref="L135:M135"/>
    <mergeCell ref="A46:R46"/>
    <mergeCell ref="A47:R47"/>
    <mergeCell ref="A55:R55"/>
    <mergeCell ref="A56:R56"/>
    <mergeCell ref="A59:R59"/>
    <mergeCell ref="A62:R62"/>
    <mergeCell ref="A88:R88"/>
    <mergeCell ref="A63:R63"/>
    <mergeCell ref="C122:G122"/>
    <mergeCell ref="C123:G123"/>
    <mergeCell ref="J121:K121"/>
    <mergeCell ref="J122:K122"/>
    <mergeCell ref="J123:K123"/>
    <mergeCell ref="A69:R69"/>
    <mergeCell ref="A71:R71"/>
    <mergeCell ref="A73:R73"/>
    <mergeCell ref="A80:R80"/>
    <mergeCell ref="A82:R82"/>
    <mergeCell ref="C124:G124"/>
    <mergeCell ref="C125:G125"/>
    <mergeCell ref="C126:G126"/>
    <mergeCell ref="H121:I121"/>
    <mergeCell ref="H122:I122"/>
    <mergeCell ref="H123:I123"/>
    <mergeCell ref="H124:I124"/>
    <mergeCell ref="H125:I125"/>
    <mergeCell ref="H126:I126"/>
    <mergeCell ref="C121:G121"/>
    <mergeCell ref="J124:K124"/>
    <mergeCell ref="J125:K125"/>
    <mergeCell ref="J126:K126"/>
    <mergeCell ref="L121:M121"/>
    <mergeCell ref="L122:M122"/>
    <mergeCell ref="L123:M123"/>
    <mergeCell ref="L124:M124"/>
    <mergeCell ref="L125:M125"/>
    <mergeCell ref="L126:M126"/>
    <mergeCell ref="B127:K127"/>
    <mergeCell ref="L127:M127"/>
    <mergeCell ref="F128:G128"/>
    <mergeCell ref="A131:R131"/>
    <mergeCell ref="C132:G132"/>
    <mergeCell ref="H132:I132"/>
    <mergeCell ref="J132:K132"/>
    <mergeCell ref="L132:M132"/>
    <mergeCell ref="H134:I134"/>
    <mergeCell ref="J134:K134"/>
    <mergeCell ref="L134:M134"/>
    <mergeCell ref="C136:G136"/>
    <mergeCell ref="H136:I136"/>
    <mergeCell ref="J136:K136"/>
    <mergeCell ref="L136:M136"/>
    <mergeCell ref="C135:G135"/>
    <mergeCell ref="H135:I135"/>
    <mergeCell ref="J135:K135"/>
    <mergeCell ref="C137:G137"/>
    <mergeCell ref="H137:I137"/>
    <mergeCell ref="J137:K137"/>
    <mergeCell ref="L137:M137"/>
    <mergeCell ref="B133:M133"/>
    <mergeCell ref="C138:G138"/>
    <mergeCell ref="H138:I138"/>
    <mergeCell ref="J138:K138"/>
    <mergeCell ref="L138:M138"/>
    <mergeCell ref="C134:G134"/>
    <mergeCell ref="H141:I141"/>
    <mergeCell ref="J141:K141"/>
    <mergeCell ref="L157:M157"/>
    <mergeCell ref="B139:M139"/>
    <mergeCell ref="C140:G140"/>
    <mergeCell ref="H140:I140"/>
    <mergeCell ref="J140:K140"/>
    <mergeCell ref="L140:M140"/>
    <mergeCell ref="L142:M142"/>
    <mergeCell ref="L141:M141"/>
    <mergeCell ref="C141:G141"/>
    <mergeCell ref="C157:K157"/>
    <mergeCell ref="A144:R144"/>
    <mergeCell ref="A146:R146"/>
    <mergeCell ref="A148:R148"/>
    <mergeCell ref="L150:M150"/>
    <mergeCell ref="C150:K150"/>
    <mergeCell ref="C151:K151"/>
    <mergeCell ref="L151:M151"/>
    <mergeCell ref="C152:K152"/>
    <mergeCell ref="L152:M152"/>
    <mergeCell ref="C153:K153"/>
    <mergeCell ref="L153:M153"/>
    <mergeCell ref="C154:K154"/>
    <mergeCell ref="L154:M154"/>
    <mergeCell ref="C155:K155"/>
    <mergeCell ref="L155:M155"/>
    <mergeCell ref="C156:K156"/>
    <mergeCell ref="L156:M156"/>
    <mergeCell ref="C158:K158"/>
    <mergeCell ref="L158:M158"/>
    <mergeCell ref="C159:K159"/>
    <mergeCell ref="L159:M159"/>
    <mergeCell ref="C169:G169"/>
    <mergeCell ref="H169:I169"/>
    <mergeCell ref="J169:K169"/>
    <mergeCell ref="L169:M169"/>
    <mergeCell ref="C160:K160"/>
    <mergeCell ref="L160:M160"/>
    <mergeCell ref="C161:K161"/>
    <mergeCell ref="L161:M161"/>
    <mergeCell ref="C162:K162"/>
    <mergeCell ref="L162:M162"/>
    <mergeCell ref="L171:M171"/>
    <mergeCell ref="C170:G170"/>
    <mergeCell ref="H170:I170"/>
    <mergeCell ref="J170:K170"/>
    <mergeCell ref="L170:M170"/>
    <mergeCell ref="A164:R164"/>
    <mergeCell ref="C168:G168"/>
    <mergeCell ref="H168:I168"/>
    <mergeCell ref="J168:K168"/>
    <mergeCell ref="L168:M168"/>
    <mergeCell ref="L172:M172"/>
    <mergeCell ref="C171:G171"/>
    <mergeCell ref="H171:I171"/>
    <mergeCell ref="A175:B175"/>
    <mergeCell ref="D175:E175"/>
    <mergeCell ref="C142:K142"/>
    <mergeCell ref="C172:G172"/>
    <mergeCell ref="H172:I172"/>
    <mergeCell ref="J172:K172"/>
    <mergeCell ref="J171:K171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Header>&amp;C&amp;"Arial Cyr,полужирный"Завод Стройтехника
v-press.ru тел. 8 351 907 06 80</oddHeader>
    <oddFooter>&amp;C&amp;"Arial Cyr,полужирный"Завод Стройтехника
v-press.ru тел. 8 351 907 06 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Сбыт</dc:creator>
  <cp:keywords/>
  <dc:description/>
  <cp:lastModifiedBy>sergey</cp:lastModifiedBy>
  <cp:lastPrinted>2012-02-16T04:04:16Z</cp:lastPrinted>
  <dcterms:created xsi:type="dcterms:W3CDTF">2008-01-28T13:01:42Z</dcterms:created>
  <dcterms:modified xsi:type="dcterms:W3CDTF">2016-11-11T07:24:30Z</dcterms:modified>
  <cp:category/>
  <cp:version/>
  <cp:contentType/>
  <cp:contentStatus/>
</cp:coreProperties>
</file>